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4490" windowHeight="8130" tabRatio="721" firstSheet="1" activeTab="1"/>
  </bookViews>
  <sheets>
    <sheet name="СПК" sheetId="1" r:id="rId1"/>
    <sheet name="ДНЗ №3" sheetId="3" r:id="rId2"/>
    <sheet name="відпрац дні кот" sheetId="5" r:id="rId3"/>
  </sheets>
  <calcPr calcId="125725"/>
</workbook>
</file>

<file path=xl/calcChain.xml><?xml version="1.0" encoding="utf-8"?>
<calcChain xmlns="http://schemas.openxmlformats.org/spreadsheetml/2006/main">
  <c r="C13" i="3"/>
  <c r="E15" i="1"/>
  <c r="C9"/>
  <c r="C10" s="1"/>
  <c r="I8" i="5"/>
  <c r="I9"/>
  <c r="I14"/>
  <c r="I4"/>
  <c r="I5"/>
  <c r="I6"/>
  <c r="I7"/>
  <c r="I10"/>
  <c r="I11"/>
  <c r="I12"/>
  <c r="I13"/>
  <c r="I3"/>
  <c r="D25" i="3"/>
  <c r="E23"/>
  <c r="D23"/>
  <c r="E22"/>
  <c r="D22"/>
  <c r="E16"/>
  <c r="D16"/>
  <c r="E15"/>
  <c r="D15"/>
  <c r="D14"/>
  <c r="E13"/>
  <c r="E12"/>
  <c r="E19"/>
  <c r="E20"/>
  <c r="E28" s="1"/>
  <c r="E31" s="1"/>
  <c r="D11"/>
  <c r="D10" s="1"/>
  <c r="E9"/>
  <c r="C14"/>
  <c r="E19" i="1"/>
  <c r="E5"/>
  <c r="E9"/>
  <c r="E21"/>
  <c r="D19"/>
  <c r="E18"/>
  <c r="D18"/>
  <c r="D7"/>
  <c r="D6"/>
  <c r="D10"/>
  <c r="E8"/>
  <c r="E12"/>
  <c r="E16"/>
  <c r="E24"/>
  <c r="E27" s="1"/>
  <c r="D21"/>
  <c r="D12"/>
  <c r="E11"/>
  <c r="D11"/>
  <c r="E7"/>
  <c r="E6"/>
  <c r="E11" i="3"/>
  <c r="E10" s="1"/>
  <c r="E17" l="1"/>
  <c r="E18" s="1"/>
  <c r="E27" s="1"/>
  <c r="E30" s="1"/>
  <c r="E13" i="1"/>
  <c r="E14" s="1"/>
  <c r="E23" s="1"/>
  <c r="E26" s="1"/>
</calcChain>
</file>

<file path=xl/sharedStrings.xml><?xml version="1.0" encoding="utf-8"?>
<sst xmlns="http://schemas.openxmlformats.org/spreadsheetml/2006/main" count="128" uniqueCount="57">
  <si>
    <t>№з/п</t>
  </si>
  <si>
    <t>Показник</t>
  </si>
  <si>
    <t>Х</t>
  </si>
  <si>
    <t>Економія палива від впровадження ІП у порівнянні з нормативними умовами роботи існуючої теплової мережі, кг.у.п.</t>
  </si>
  <si>
    <t>Амортизаційні відрахування у розрахунку на рік, грн.</t>
  </si>
  <si>
    <t>Витрата умовного палива (з використанням калорійного еквіваленту середнього за рік за формою звіту 1 НКП), т.у.п.</t>
  </si>
  <si>
    <t xml:space="preserve">Річний обсяг відпуску теплової енергії у мережу, Гкал </t>
  </si>
  <si>
    <t>ККД котлів з урахуванням витрат на власні потреби котльної 2,2%, відс.</t>
  </si>
  <si>
    <t>Кількість експлуатаційного персоналу котельні, шт.од</t>
  </si>
  <si>
    <t>Середня балансова вартість котлів з допоміжним обладнанням, грн</t>
  </si>
  <si>
    <t>Зменшення витрат фактичної собівартості за рахунок економії палива від впровадження ІП у порівнянні з фактичними умовами роботи у розрахунку на рік, грн</t>
  </si>
  <si>
    <t>Фактичні умови роботи обладнання</t>
  </si>
  <si>
    <t>Зменшення собівартості за рахунок економії фонду оплати праці з нарахуваннями (37%) у розрахунку на рік, грн</t>
  </si>
  <si>
    <t>Фактичний час роботи котельні за рік, діб</t>
  </si>
  <si>
    <t>Середня фактична вартість палива  за попередній рік (форма 1НКП), грн/т.у.п.</t>
  </si>
  <si>
    <t>Питома витрата палива до обсягу відпуску у мережу теплової енергії, кг.у.п./Гкал</t>
  </si>
  <si>
    <t>Економія палива від впровадження ІП у порівнянні з фактичними умовами роботи при плановому обсязі виробництва теплової енергії, кг.у.п.</t>
  </si>
  <si>
    <t>Без ПДВ</t>
  </si>
  <si>
    <t>Вартість зворотних матеріалів при демонтажі старого обладнання, грн</t>
  </si>
  <si>
    <t>Повна вартість реалізації заходу ІП з монтажними та пуско-налагоджувальними роботами, грн</t>
  </si>
  <si>
    <t>Економічний ефект від впровадження ІП відносно фактичних умов роботи існуючої котельні, грн</t>
  </si>
  <si>
    <t>Економічний ефект від впровадження ІП відносно нормативних умов роботи існуючої котельні, грн</t>
  </si>
  <si>
    <t>Термін окупності заходу ІП відносно нормативних показників роботи котельні, рік</t>
  </si>
  <si>
    <t>Термін окупності заходу ІП відносно фактичних показників роботи котельні, рік</t>
  </si>
  <si>
    <t>Нормативні показники роботи обладнання до проведення заходів ІП</t>
  </si>
  <si>
    <t>Показники роботи після завершення заходів  ІП</t>
  </si>
  <si>
    <t>Витрата натурального палива котельнею за рік, тис.м.куб.</t>
  </si>
  <si>
    <t>Середня місячна заробітна плата 1 штатного працівника у еквіваленті повної зайнятості за попередній рік за формою 8-НКП</t>
  </si>
  <si>
    <t>Зменшення витрат планової собівартості за рахунок економії палива від впровадження ІП у порівнянні з нормативними умовами роботи у розрахунку на рік , грн</t>
  </si>
  <si>
    <t>Прогнозна вартість палива на поточний рік, грн./т.у.п.</t>
  </si>
  <si>
    <t>січень</t>
  </si>
  <si>
    <t>лютий</t>
  </si>
  <si>
    <t>березень</t>
  </si>
  <si>
    <t>квітень</t>
  </si>
  <si>
    <t>жовтень</t>
  </si>
  <si>
    <t>листопад</t>
  </si>
  <si>
    <t>грудень</t>
  </si>
  <si>
    <t>Вільде</t>
  </si>
  <si>
    <t>ДНЗ №39 (2шт)</t>
  </si>
  <si>
    <t>Школа інтернат №4</t>
  </si>
  <si>
    <t>Бережанська</t>
  </si>
  <si>
    <t>ЗОШ №14</t>
  </si>
  <si>
    <t>ДНЗ №50</t>
  </si>
  <si>
    <t>ДНЗ №26</t>
  </si>
  <si>
    <t>ДНЗ №48</t>
  </si>
  <si>
    <t>ДНЗ №18</t>
  </si>
  <si>
    <t>ДНЗ №3</t>
  </si>
  <si>
    <t>ЗОШ №25</t>
  </si>
  <si>
    <t>всього</t>
  </si>
  <si>
    <t>СПК</t>
  </si>
  <si>
    <t>Години роботи котелень помісячно за 2013 рік</t>
  </si>
  <si>
    <t>Головний інженер МКП "Чернівцітеплокомуненерго</t>
  </si>
  <si>
    <t>М.І.Лупол</t>
  </si>
  <si>
    <t>Котельня "Станція переливання крові" Вул. Українська, 36</t>
  </si>
  <si>
    <t>Розрахунок ТЕО заміни фізично застарілих котлів з низьким КПД на високоефективні котли</t>
  </si>
  <si>
    <t>Реконструкція  котельні  з  заміною котлів</t>
  </si>
  <si>
    <t xml:space="preserve">   адреса  котельної  м. Каховка вул. Леніна,20а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</si>
</sst>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"/>
  </numFmts>
  <fonts count="6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8"/>
      <name val="Calibri"/>
      <family val="2"/>
    </font>
    <font>
      <b/>
      <sz val="11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4" fontId="0" fillId="0" borderId="4" xfId="0" applyNumberFormat="1" applyBorder="1" applyAlignment="1">
      <alignment horizontal="center" vertical="center" wrapText="1"/>
    </xf>
    <xf numFmtId="4" fontId="0" fillId="0" borderId="5" xfId="0" applyNumberFormat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4" fontId="0" fillId="0" borderId="1" xfId="0" applyNumberForma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7" xfId="0" applyNumberFormat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4" fontId="0" fillId="0" borderId="9" xfId="0" applyNumberFormat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4" fontId="0" fillId="2" borderId="7" xfId="0" applyNumberFormat="1" applyFill="1" applyBorder="1" applyAlignment="1">
      <alignment horizontal="center" vertical="center" wrapText="1"/>
    </xf>
    <xf numFmtId="0" fontId="0" fillId="0" borderId="12" xfId="0" applyBorder="1" applyAlignment="1">
      <alignment wrapText="1"/>
    </xf>
    <xf numFmtId="4" fontId="0" fillId="0" borderId="11" xfId="0" applyNumberFormat="1" applyBorder="1" applyAlignment="1">
      <alignment horizontal="center" vertical="center" wrapText="1"/>
    </xf>
    <xf numFmtId="4" fontId="0" fillId="2" borderId="5" xfId="0" applyNumberFormat="1" applyFill="1" applyBorder="1" applyAlignment="1">
      <alignment horizontal="center" vertical="center" wrapText="1"/>
    </xf>
    <xf numFmtId="164" fontId="0" fillId="0" borderId="9" xfId="0" applyNumberFormat="1" applyFill="1" applyBorder="1" applyAlignment="1">
      <alignment horizontal="center" vertical="center" wrapText="1"/>
    </xf>
    <xf numFmtId="3" fontId="0" fillId="0" borderId="9" xfId="0" applyNumberFormat="1" applyBorder="1" applyAlignment="1">
      <alignment horizontal="center" vertical="center" wrapText="1"/>
    </xf>
    <xf numFmtId="3" fontId="0" fillId="0" borderId="10" xfId="0" applyNumberFormat="1" applyBorder="1" applyAlignment="1">
      <alignment horizontal="center" vertical="center" wrapText="1"/>
    </xf>
    <xf numFmtId="3" fontId="0" fillId="2" borderId="4" xfId="0" applyNumberFormat="1" applyFill="1" applyBorder="1" applyAlignment="1">
      <alignment horizontal="center" vertical="center" wrapText="1"/>
    </xf>
    <xf numFmtId="3" fontId="0" fillId="0" borderId="4" xfId="0" applyNumberFormat="1" applyBorder="1" applyAlignment="1">
      <alignment horizontal="center" vertical="center"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164" fontId="0" fillId="0" borderId="14" xfId="0" applyNumberFormat="1" applyFill="1" applyBorder="1" applyAlignment="1">
      <alignment horizontal="center" vertical="center" wrapText="1"/>
    </xf>
    <xf numFmtId="3" fontId="0" fillId="0" borderId="14" xfId="0" applyNumberFormat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0" fillId="0" borderId="16" xfId="0" applyBorder="1" applyAlignment="1">
      <alignment wrapText="1"/>
    </xf>
    <xf numFmtId="0" fontId="0" fillId="0" borderId="2" xfId="0" applyBorder="1" applyAlignment="1">
      <alignment wrapText="1"/>
    </xf>
    <xf numFmtId="4" fontId="0" fillId="0" borderId="2" xfId="0" applyNumberFormat="1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2" fontId="0" fillId="0" borderId="10" xfId="0" applyNumberFormat="1" applyBorder="1" applyAlignment="1">
      <alignment horizontal="center" wrapText="1"/>
    </xf>
    <xf numFmtId="3" fontId="0" fillId="0" borderId="5" xfId="0" applyNumberFormat="1" applyBorder="1" applyAlignment="1">
      <alignment horizontal="center" vertical="center" wrapText="1"/>
    </xf>
    <xf numFmtId="165" fontId="0" fillId="2" borderId="11" xfId="0" applyNumberFormat="1" applyFill="1" applyBorder="1" applyAlignment="1">
      <alignment horizontal="center" vertical="center" wrapText="1"/>
    </xf>
    <xf numFmtId="165" fontId="0" fillId="0" borderId="11" xfId="0" applyNumberFormat="1" applyBorder="1" applyAlignment="1">
      <alignment horizontal="center" vertical="center" wrapText="1"/>
    </xf>
    <xf numFmtId="165" fontId="0" fillId="2" borderId="1" xfId="0" applyNumberForma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165" fontId="0" fillId="0" borderId="7" xfId="0" applyNumberFormat="1" applyBorder="1" applyAlignment="1">
      <alignment horizontal="center" vertical="center" wrapText="1"/>
    </xf>
    <xf numFmtId="165" fontId="0" fillId="0" borderId="10" xfId="0" applyNumberFormat="1" applyBorder="1" applyAlignment="1">
      <alignment horizontal="center" vertical="center" wrapText="1"/>
    </xf>
    <xf numFmtId="165" fontId="0" fillId="0" borderId="17" xfId="0" applyNumberFormat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 wrapText="1"/>
    </xf>
    <xf numFmtId="3" fontId="0" fillId="0" borderId="7" xfId="0" applyNumberFormat="1" applyBorder="1" applyAlignment="1">
      <alignment horizontal="center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165" fontId="0" fillId="2" borderId="9" xfId="0" applyNumberFormat="1" applyFill="1" applyBorder="1" applyAlignment="1">
      <alignment horizontal="center" vertical="center" wrapText="1"/>
    </xf>
    <xf numFmtId="165" fontId="0" fillId="0" borderId="9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wrapText="1"/>
    </xf>
    <xf numFmtId="0" fontId="0" fillId="0" borderId="16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3" fontId="0" fillId="0" borderId="17" xfId="0" applyNumberFormat="1" applyFill="1" applyBorder="1" applyAlignment="1">
      <alignment horizontal="center" vertical="center" wrapText="1"/>
    </xf>
    <xf numFmtId="2" fontId="0" fillId="0" borderId="5" xfId="0" applyNumberFormat="1" applyBorder="1" applyAlignment="1">
      <alignment horizontal="center" wrapText="1"/>
    </xf>
    <xf numFmtId="0" fontId="0" fillId="0" borderId="1" xfId="0" applyBorder="1"/>
    <xf numFmtId="1" fontId="1" fillId="0" borderId="1" xfId="0" applyNumberFormat="1" applyFont="1" applyBorder="1"/>
    <xf numFmtId="0" fontId="0" fillId="0" borderId="1" xfId="0" applyFill="1" applyBorder="1"/>
    <xf numFmtId="4" fontId="0" fillId="2" borderId="15" xfId="0" applyNumberFormat="1" applyFill="1" applyBorder="1" applyAlignment="1">
      <alignment horizontal="center" vertical="center" wrapText="1"/>
    </xf>
    <xf numFmtId="4" fontId="0" fillId="2" borderId="11" xfId="0" applyNumberFormat="1" applyFill="1" applyBorder="1" applyAlignment="1">
      <alignment horizontal="center" vertical="center" wrapText="1"/>
    </xf>
    <xf numFmtId="4" fontId="0" fillId="0" borderId="17" xfId="0" applyNumberFormat="1" applyFill="1" applyBorder="1" applyAlignment="1">
      <alignment horizontal="center" vertical="center" wrapText="1"/>
    </xf>
    <xf numFmtId="3" fontId="0" fillId="2" borderId="5" xfId="0" applyNumberForma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165" fontId="0" fillId="2" borderId="4" xfId="0" applyNumberFormat="1" applyFill="1" applyBorder="1" applyAlignment="1">
      <alignment horizontal="center" vertical="center" wrapText="1"/>
    </xf>
    <xf numFmtId="165" fontId="0" fillId="0" borderId="4" xfId="0" applyNumberForma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0" fillId="0" borderId="19" xfId="0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2" fillId="0" borderId="20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0"/>
  <sheetViews>
    <sheetView zoomScaleSheetLayoutView="75" workbookViewId="0">
      <selection activeCell="C6" sqref="C6"/>
    </sheetView>
  </sheetViews>
  <sheetFormatPr defaultRowHeight="15"/>
  <cols>
    <col min="1" max="1" width="9.140625" style="1"/>
    <col min="2" max="2" width="81.42578125" style="1" customWidth="1"/>
    <col min="3" max="3" width="21" style="1" customWidth="1"/>
    <col min="4" max="4" width="19.85546875" style="1" customWidth="1"/>
    <col min="5" max="5" width="20.85546875" style="1" customWidth="1"/>
  </cols>
  <sheetData>
    <row r="1" spans="1:5" ht="15" customHeight="1">
      <c r="A1" s="80" t="s">
        <v>53</v>
      </c>
      <c r="B1" s="80"/>
      <c r="C1" s="80"/>
      <c r="D1" s="80"/>
    </row>
    <row r="2" spans="1:5" ht="15.75" thickBot="1">
      <c r="B2" s="79" t="s">
        <v>54</v>
      </c>
      <c r="C2" s="79"/>
      <c r="D2" s="79"/>
      <c r="E2" s="1" t="s">
        <v>17</v>
      </c>
    </row>
    <row r="3" spans="1:5" ht="75">
      <c r="A3" s="4" t="s">
        <v>0</v>
      </c>
      <c r="B3" s="50" t="s">
        <v>1</v>
      </c>
      <c r="C3" s="5" t="s">
        <v>11</v>
      </c>
      <c r="D3" s="5" t="s">
        <v>24</v>
      </c>
      <c r="E3" s="51" t="s">
        <v>25</v>
      </c>
    </row>
    <row r="4" spans="1:5" ht="15.75" thickBot="1">
      <c r="A4" s="52">
        <v>1</v>
      </c>
      <c r="B4" s="3">
        <v>2</v>
      </c>
      <c r="C4" s="3">
        <v>3</v>
      </c>
      <c r="D4" s="3">
        <v>4</v>
      </c>
      <c r="E4" s="53">
        <v>5</v>
      </c>
    </row>
    <row r="5" spans="1:5">
      <c r="A5" s="4">
        <v>1</v>
      </c>
      <c r="B5" s="5" t="s">
        <v>13</v>
      </c>
      <c r="C5" s="25">
        <v>176</v>
      </c>
      <c r="D5" s="25">
        <v>175</v>
      </c>
      <c r="E5" s="37">
        <f>D5</f>
        <v>175</v>
      </c>
    </row>
    <row r="6" spans="1:5">
      <c r="A6" s="19">
        <v>2</v>
      </c>
      <c r="B6" s="17" t="s">
        <v>26</v>
      </c>
      <c r="C6" s="38">
        <v>125.724</v>
      </c>
      <c r="D6" s="39">
        <f>IF(C7=0,0,D7*C6/C7)</f>
        <v>108.3847459523912</v>
      </c>
      <c r="E6" s="44">
        <f>IF(C7=0,0,E7*C6/C7)</f>
        <v>100.79965362454386</v>
      </c>
    </row>
    <row r="7" spans="1:5" ht="28.5" customHeight="1">
      <c r="A7" s="8">
        <v>3</v>
      </c>
      <c r="B7" s="2" t="s">
        <v>5</v>
      </c>
      <c r="C7" s="12">
        <v>224.95</v>
      </c>
      <c r="D7" s="41">
        <f>D8*D9/1000</f>
        <v>193.9259696</v>
      </c>
      <c r="E7" s="42">
        <f>E8*E9/1000</f>
        <v>180.3544437246758</v>
      </c>
    </row>
    <row r="8" spans="1:5" ht="14.25" customHeight="1">
      <c r="A8" s="8">
        <v>4</v>
      </c>
      <c r="B8" s="2" t="s">
        <v>6</v>
      </c>
      <c r="C8" s="12">
        <v>830.6</v>
      </c>
      <c r="D8" s="12">
        <v>1135.93</v>
      </c>
      <c r="E8" s="11">
        <f>D8</f>
        <v>1135.93</v>
      </c>
    </row>
    <row r="9" spans="1:5" ht="14.25" customHeight="1">
      <c r="A9" s="8">
        <v>5</v>
      </c>
      <c r="B9" s="2" t="s">
        <v>15</v>
      </c>
      <c r="C9" s="9">
        <f>IF(C8=0,0,C7*1000/C8)</f>
        <v>270.82831687936431</v>
      </c>
      <c r="D9" s="12">
        <v>170.72</v>
      </c>
      <c r="E9" s="11">
        <f>1000/7/0.978/E10*100</f>
        <v>158.77249806297553</v>
      </c>
    </row>
    <row r="10" spans="1:5" ht="14.25" customHeight="1">
      <c r="A10" s="8">
        <v>6</v>
      </c>
      <c r="B10" s="2" t="s">
        <v>7</v>
      </c>
      <c r="C10" s="9">
        <f>IF(C9=0,0,1000/7/C9*0.978)*100</f>
        <v>51.587768710507099</v>
      </c>
      <c r="D10" s="9">
        <f>IF(D9=0,0,1000/7/D9*0.978)*100</f>
        <v>81.838264827955541</v>
      </c>
      <c r="E10" s="18">
        <v>92</v>
      </c>
    </row>
    <row r="11" spans="1:5">
      <c r="A11" s="8">
        <v>7</v>
      </c>
      <c r="B11" s="2" t="s">
        <v>14</v>
      </c>
      <c r="C11" s="40">
        <v>1507.8</v>
      </c>
      <c r="D11" s="41">
        <f>C11</f>
        <v>1507.8</v>
      </c>
      <c r="E11" s="42">
        <f>C11</f>
        <v>1507.8</v>
      </c>
    </row>
    <row r="12" spans="1:5" ht="15.75" thickBot="1">
      <c r="A12" s="13">
        <v>8</v>
      </c>
      <c r="B12" s="14" t="s">
        <v>29</v>
      </c>
      <c r="C12" s="48">
        <v>1658.58</v>
      </c>
      <c r="D12" s="49">
        <f>C12</f>
        <v>1658.58</v>
      </c>
      <c r="E12" s="43">
        <f>C12</f>
        <v>1658.58</v>
      </c>
    </row>
    <row r="13" spans="1:5" ht="30">
      <c r="A13" s="4">
        <v>9</v>
      </c>
      <c r="B13" s="5" t="s">
        <v>16</v>
      </c>
      <c r="C13" s="6" t="s">
        <v>2</v>
      </c>
      <c r="D13" s="6" t="s">
        <v>2</v>
      </c>
      <c r="E13" s="7">
        <f>(C9-E9)*E8</f>
        <v>127287.56626810052</v>
      </c>
    </row>
    <row r="14" spans="1:5" ht="30.75" thickBot="1">
      <c r="A14" s="13">
        <v>10</v>
      </c>
      <c r="B14" s="14" t="s">
        <v>10</v>
      </c>
      <c r="C14" s="15" t="s">
        <v>2</v>
      </c>
      <c r="D14" s="15" t="s">
        <v>2</v>
      </c>
      <c r="E14" s="16">
        <f>E13*C12/1000</f>
        <v>211116.61166094616</v>
      </c>
    </row>
    <row r="15" spans="1:5" ht="30">
      <c r="A15" s="4">
        <v>11</v>
      </c>
      <c r="B15" s="5" t="s">
        <v>3</v>
      </c>
      <c r="C15" s="6" t="s">
        <v>2</v>
      </c>
      <c r="D15" s="6" t="s">
        <v>2</v>
      </c>
      <c r="E15" s="37">
        <f>(D9-E9)*E8</f>
        <v>13571.525875324207</v>
      </c>
    </row>
    <row r="16" spans="1:5" ht="32.25" customHeight="1" thickBot="1">
      <c r="A16" s="13">
        <v>12</v>
      </c>
      <c r="B16" s="14" t="s">
        <v>28</v>
      </c>
      <c r="C16" s="15" t="s">
        <v>2</v>
      </c>
      <c r="D16" s="15" t="s">
        <v>2</v>
      </c>
      <c r="E16" s="24">
        <f>E15*E12/1000</f>
        <v>22509.461386295221</v>
      </c>
    </row>
    <row r="17" spans="1:5">
      <c r="A17" s="4">
        <v>13</v>
      </c>
      <c r="B17" s="5" t="s">
        <v>8</v>
      </c>
      <c r="C17" s="25">
        <v>4</v>
      </c>
      <c r="D17" s="26">
        <v>4</v>
      </c>
      <c r="E17" s="62">
        <v>2</v>
      </c>
    </row>
    <row r="18" spans="1:5" ht="30">
      <c r="A18" s="8">
        <v>14</v>
      </c>
      <c r="B18" s="2" t="s">
        <v>27</v>
      </c>
      <c r="C18" s="12">
        <v>2853</v>
      </c>
      <c r="D18" s="10">
        <f>C18</f>
        <v>2853</v>
      </c>
      <c r="E18" s="11">
        <f>C18</f>
        <v>2853</v>
      </c>
    </row>
    <row r="19" spans="1:5" ht="30.75" thickBot="1">
      <c r="A19" s="13">
        <v>15</v>
      </c>
      <c r="B19" s="14" t="s">
        <v>12</v>
      </c>
      <c r="C19" s="22" t="s">
        <v>2</v>
      </c>
      <c r="D19" s="23" t="str">
        <f>C19</f>
        <v>Х</v>
      </c>
      <c r="E19" s="24">
        <f>(C17-E17)*C18*12*1.37</f>
        <v>93806.640000000014</v>
      </c>
    </row>
    <row r="20" spans="1:5" ht="15.75" thickBot="1">
      <c r="A20" s="27">
        <v>16</v>
      </c>
      <c r="B20" s="28" t="s">
        <v>18</v>
      </c>
      <c r="C20" s="29" t="s">
        <v>2</v>
      </c>
      <c r="D20" s="30" t="s">
        <v>2</v>
      </c>
      <c r="E20" s="59">
        <v>730.4</v>
      </c>
    </row>
    <row r="21" spans="1:5">
      <c r="A21" s="19">
        <v>17</v>
      </c>
      <c r="B21" s="17" t="s">
        <v>9</v>
      </c>
      <c r="C21" s="60">
        <v>0</v>
      </c>
      <c r="D21" s="20">
        <f>C21</f>
        <v>0</v>
      </c>
      <c r="E21" s="54">
        <f>E25</f>
        <v>171633</v>
      </c>
    </row>
    <row r="22" spans="1:5">
      <c r="A22" s="8">
        <v>18</v>
      </c>
      <c r="B22" s="2" t="s">
        <v>4</v>
      </c>
      <c r="C22" s="12">
        <v>0</v>
      </c>
      <c r="D22" s="12">
        <v>0</v>
      </c>
      <c r="E22" s="18">
        <v>17163</v>
      </c>
    </row>
    <row r="23" spans="1:5" ht="30">
      <c r="A23" s="19">
        <v>19</v>
      </c>
      <c r="B23" s="17" t="s">
        <v>20</v>
      </c>
      <c r="C23" s="20" t="s">
        <v>2</v>
      </c>
      <c r="D23" s="20" t="s">
        <v>2</v>
      </c>
      <c r="E23" s="45">
        <f>E14+E19+E20-C22+E22</f>
        <v>322816.6516609462</v>
      </c>
    </row>
    <row r="24" spans="1:5" ht="30">
      <c r="A24" s="8">
        <v>20</v>
      </c>
      <c r="B24" s="2" t="s">
        <v>21</v>
      </c>
      <c r="C24" s="10" t="s">
        <v>2</v>
      </c>
      <c r="D24" s="10" t="s">
        <v>2</v>
      </c>
      <c r="E24" s="46">
        <f>E16+E19+E20-D22+E22</f>
        <v>134209.50138629525</v>
      </c>
    </row>
    <row r="25" spans="1:5" ht="30.75" thickBot="1">
      <c r="A25" s="32">
        <v>21</v>
      </c>
      <c r="B25" s="33" t="s">
        <v>19</v>
      </c>
      <c r="C25" s="34" t="s">
        <v>2</v>
      </c>
      <c r="D25" s="34" t="s">
        <v>2</v>
      </c>
      <c r="E25" s="47">
        <v>171633</v>
      </c>
    </row>
    <row r="26" spans="1:5">
      <c r="A26" s="4">
        <v>22</v>
      </c>
      <c r="B26" s="5" t="s">
        <v>23</v>
      </c>
      <c r="C26" s="6" t="s">
        <v>2</v>
      </c>
      <c r="D26" s="6" t="s">
        <v>2</v>
      </c>
      <c r="E26" s="55">
        <f>IF(E23=0,0,IF(E23&lt;E25,1+(E25-E23)/(E23-E20),E25/E23))</f>
        <v>0.5316733170885678</v>
      </c>
    </row>
    <row r="27" spans="1:5" ht="15.75" thickBot="1">
      <c r="A27" s="13">
        <v>23</v>
      </c>
      <c r="B27" s="14" t="s">
        <v>22</v>
      </c>
      <c r="C27" s="35" t="s">
        <v>2</v>
      </c>
      <c r="D27" s="35" t="s">
        <v>2</v>
      </c>
      <c r="E27" s="36">
        <f>IF(E24=0,0,IF(E24&lt;E25,1+(E25-E24)/(E24-E20),E25/E24))</f>
        <v>1.2803697224886108</v>
      </c>
    </row>
    <row r="30" spans="1:5">
      <c r="B30" s="1" t="s">
        <v>51</v>
      </c>
      <c r="D30" s="63" t="s">
        <v>52</v>
      </c>
    </row>
  </sheetData>
  <mergeCells count="2">
    <mergeCell ref="B2:D2"/>
    <mergeCell ref="A1:D1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3:E33"/>
  <sheetViews>
    <sheetView tabSelected="1" topLeftCell="A10" zoomScaleNormal="100" workbookViewId="0">
      <selection activeCell="E27" sqref="E27"/>
    </sheetView>
  </sheetViews>
  <sheetFormatPr defaultRowHeight="15"/>
  <cols>
    <col min="1" max="1" width="9.140625" style="1"/>
    <col min="2" max="2" width="69.5703125" style="1" customWidth="1"/>
    <col min="3" max="3" width="18.28515625" style="1" customWidth="1"/>
    <col min="4" max="4" width="17.28515625" style="1" customWidth="1"/>
    <col min="5" max="5" width="17.5703125" style="1" customWidth="1"/>
  </cols>
  <sheetData>
    <row r="3" spans="1:5" ht="15" customHeight="1">
      <c r="A3" s="82" t="s">
        <v>55</v>
      </c>
      <c r="B3" s="82"/>
      <c r="C3" s="82"/>
      <c r="D3" s="82"/>
    </row>
    <row r="4" spans="1:5" ht="15" customHeight="1">
      <c r="A4" s="72"/>
      <c r="B4" s="81" t="s">
        <v>56</v>
      </c>
      <c r="C4" s="80"/>
      <c r="D4" s="66"/>
    </row>
    <row r="5" spans="1:5">
      <c r="B5" s="73"/>
      <c r="C5" s="73"/>
      <c r="D5" s="73"/>
    </row>
    <row r="6" spans="1:5" ht="15.75" thickBot="1">
      <c r="B6" s="73"/>
      <c r="C6" s="73"/>
      <c r="D6" s="73"/>
    </row>
    <row r="7" spans="1:5" ht="90">
      <c r="A7" s="74" t="s">
        <v>0</v>
      </c>
      <c r="B7" s="75" t="s">
        <v>1</v>
      </c>
      <c r="C7" s="76" t="s">
        <v>11</v>
      </c>
      <c r="D7" s="76" t="s">
        <v>24</v>
      </c>
      <c r="E7" s="77" t="s">
        <v>25</v>
      </c>
    </row>
    <row r="8" spans="1:5" ht="15.75" thickBot="1">
      <c r="A8" s="52">
        <v>1</v>
      </c>
      <c r="B8" s="3">
        <v>2</v>
      </c>
      <c r="C8" s="3">
        <v>3</v>
      </c>
      <c r="D8" s="3">
        <v>4</v>
      </c>
      <c r="E8" s="53">
        <v>5</v>
      </c>
    </row>
    <row r="9" spans="1:5" ht="21.75" customHeight="1">
      <c r="A9" s="67">
        <v>1</v>
      </c>
      <c r="B9" s="5" t="s">
        <v>13</v>
      </c>
      <c r="C9" s="25">
        <v>148</v>
      </c>
      <c r="D9" s="25">
        <v>170</v>
      </c>
      <c r="E9" s="37">
        <f>D9</f>
        <v>170</v>
      </c>
    </row>
    <row r="10" spans="1:5" ht="21" customHeight="1">
      <c r="A10" s="68">
        <v>2</v>
      </c>
      <c r="B10" s="17" t="s">
        <v>26</v>
      </c>
      <c r="C10" s="38">
        <v>1175.5999999999999</v>
      </c>
      <c r="D10" s="39">
        <f>IF(C11=0,0,D11*C10/C11)</f>
        <v>1189.7299983687558</v>
      </c>
      <c r="E10" s="44">
        <f>IF(C11=0,0,E11*C10/C11)</f>
        <v>998.28640104174349</v>
      </c>
    </row>
    <row r="11" spans="1:5" ht="36.75" customHeight="1">
      <c r="A11" s="78">
        <v>3</v>
      </c>
      <c r="B11" s="2" t="s">
        <v>5</v>
      </c>
      <c r="C11" s="38">
        <v>1367.3</v>
      </c>
      <c r="D11" s="41">
        <f>D12*D13/1000</f>
        <v>1383.7341159999999</v>
      </c>
      <c r="E11" s="42">
        <f>E12*E13/1000</f>
        <v>1161.0726404766722</v>
      </c>
    </row>
    <row r="12" spans="1:5" ht="15" customHeight="1">
      <c r="A12" s="69">
        <v>4</v>
      </c>
      <c r="B12" s="2" t="s">
        <v>6</v>
      </c>
      <c r="C12" s="38">
        <v>6991.91</v>
      </c>
      <c r="D12" s="38">
        <v>7233.32</v>
      </c>
      <c r="E12" s="11">
        <f>D12</f>
        <v>7233.32</v>
      </c>
    </row>
    <row r="13" spans="1:5" ht="29.25" customHeight="1">
      <c r="A13" s="78">
        <v>5</v>
      </c>
      <c r="B13" s="2" t="s">
        <v>15</v>
      </c>
      <c r="C13" s="9">
        <f>IF(C12=0,0,C11*1000/C12)</f>
        <v>195.55457664643853</v>
      </c>
      <c r="D13" s="38">
        <v>191.3</v>
      </c>
      <c r="E13" s="11">
        <f>1000/7/0.978/E14*100</f>
        <v>160.51725078894231</v>
      </c>
    </row>
    <row r="14" spans="1:5" ht="22.5" customHeight="1">
      <c r="A14" s="69">
        <v>6</v>
      </c>
      <c r="B14" s="2" t="s">
        <v>7</v>
      </c>
      <c r="C14" s="9">
        <f>IF(C13=0,0,1000/7/C13*0.978)*100</f>
        <v>71.445162833948032</v>
      </c>
      <c r="D14" s="9">
        <f>IF(D13=0,0,1000/7/D13*0.978)*100</f>
        <v>73.034127398999331</v>
      </c>
      <c r="E14" s="18">
        <v>91</v>
      </c>
    </row>
    <row r="15" spans="1:5" ht="30">
      <c r="A15" s="78">
        <v>7</v>
      </c>
      <c r="B15" s="2" t="s">
        <v>14</v>
      </c>
      <c r="C15" s="40">
        <v>2411.3000000000002</v>
      </c>
      <c r="D15" s="41">
        <f>C15</f>
        <v>2411.3000000000002</v>
      </c>
      <c r="E15" s="42">
        <f>C15</f>
        <v>2411.3000000000002</v>
      </c>
    </row>
    <row r="16" spans="1:5" ht="23.25" customHeight="1" thickBot="1">
      <c r="A16" s="70">
        <v>8</v>
      </c>
      <c r="B16" s="14" t="s">
        <v>29</v>
      </c>
      <c r="C16" s="48">
        <v>3431.16</v>
      </c>
      <c r="D16" s="49">
        <f>C16</f>
        <v>3431.16</v>
      </c>
      <c r="E16" s="43">
        <f>C16</f>
        <v>3431.16</v>
      </c>
    </row>
    <row r="17" spans="1:5" ht="45">
      <c r="A17" s="67">
        <v>9</v>
      </c>
      <c r="B17" s="5" t="s">
        <v>16</v>
      </c>
      <c r="C17" s="6" t="s">
        <v>2</v>
      </c>
      <c r="D17" s="6" t="s">
        <v>2</v>
      </c>
      <c r="E17" s="7">
        <f>(C13-E13)*E12</f>
        <v>253436.1898715446</v>
      </c>
    </row>
    <row r="18" spans="1:5" ht="45.75" thickBot="1">
      <c r="A18" s="70">
        <v>10</v>
      </c>
      <c r="B18" s="14" t="s">
        <v>10</v>
      </c>
      <c r="C18" s="15" t="s">
        <v>2</v>
      </c>
      <c r="D18" s="15" t="s">
        <v>2</v>
      </c>
      <c r="E18" s="16">
        <f>E17*C16/1000</f>
        <v>869580.11723964894</v>
      </c>
    </row>
    <row r="19" spans="1:5" ht="30">
      <c r="A19" s="67">
        <v>11</v>
      </c>
      <c r="B19" s="5" t="s">
        <v>3</v>
      </c>
      <c r="C19" s="6" t="s">
        <v>2</v>
      </c>
      <c r="D19" s="6" t="s">
        <v>2</v>
      </c>
      <c r="E19" s="37">
        <f>(D13-E13)*E12</f>
        <v>222661.47552332791</v>
      </c>
    </row>
    <row r="20" spans="1:5" ht="32.25" customHeight="1" thickBot="1">
      <c r="A20" s="70">
        <v>12</v>
      </c>
      <c r="B20" s="14" t="s">
        <v>28</v>
      </c>
      <c r="C20" s="15" t="s">
        <v>2</v>
      </c>
      <c r="D20" s="15" t="s">
        <v>2</v>
      </c>
      <c r="E20" s="24">
        <f>E19*E16/1000</f>
        <v>763987.14835662174</v>
      </c>
    </row>
    <row r="21" spans="1:5" ht="23.25" customHeight="1">
      <c r="A21" s="67">
        <v>13</v>
      </c>
      <c r="B21" s="5" t="s">
        <v>8</v>
      </c>
      <c r="C21" s="64">
        <v>4</v>
      </c>
      <c r="D21" s="65">
        <v>4</v>
      </c>
      <c r="E21" s="21">
        <v>4</v>
      </c>
    </row>
    <row r="22" spans="1:5" ht="38.25" customHeight="1">
      <c r="A22" s="69">
        <v>14</v>
      </c>
      <c r="B22" s="2" t="s">
        <v>27</v>
      </c>
      <c r="C22" s="12">
        <v>3500</v>
      </c>
      <c r="D22" s="10">
        <f>C22</f>
        <v>3500</v>
      </c>
      <c r="E22" s="11">
        <f>C22</f>
        <v>3500</v>
      </c>
    </row>
    <row r="23" spans="1:5" ht="30.75" thickBot="1">
      <c r="A23" s="70">
        <v>15</v>
      </c>
      <c r="B23" s="14" t="s">
        <v>12</v>
      </c>
      <c r="C23" s="22" t="s">
        <v>2</v>
      </c>
      <c r="D23" s="23" t="str">
        <f>C23</f>
        <v>Х</v>
      </c>
      <c r="E23" s="24">
        <f>(C21-E21)*C22*12*1.37</f>
        <v>0</v>
      </c>
    </row>
    <row r="24" spans="1:5" ht="21.75" customHeight="1" thickBot="1">
      <c r="A24" s="71">
        <v>16</v>
      </c>
      <c r="B24" s="28" t="s">
        <v>18</v>
      </c>
      <c r="C24" s="29" t="s">
        <v>2</v>
      </c>
      <c r="D24" s="30" t="s">
        <v>2</v>
      </c>
      <c r="E24" s="31">
        <v>9684</v>
      </c>
    </row>
    <row r="25" spans="1:5" ht="23.25" customHeight="1">
      <c r="A25" s="68">
        <v>17</v>
      </c>
      <c r="B25" s="17" t="s">
        <v>9</v>
      </c>
      <c r="C25" s="60">
        <v>12093</v>
      </c>
      <c r="D25" s="20">
        <f>C25</f>
        <v>12093</v>
      </c>
      <c r="E25" s="61">
        <v>684093</v>
      </c>
    </row>
    <row r="26" spans="1:5" ht="24" customHeight="1">
      <c r="A26" s="69">
        <v>18</v>
      </c>
      <c r="B26" s="2" t="s">
        <v>4</v>
      </c>
      <c r="C26" s="12">
        <v>502</v>
      </c>
      <c r="D26" s="12">
        <v>502</v>
      </c>
      <c r="E26" s="18">
        <v>136818.6</v>
      </c>
    </row>
    <row r="27" spans="1:5" ht="36.75" customHeight="1">
      <c r="A27" s="68">
        <v>19</v>
      </c>
      <c r="B27" s="17" t="s">
        <v>20</v>
      </c>
      <c r="C27" s="20" t="s">
        <v>2</v>
      </c>
      <c r="D27" s="20" t="s">
        <v>2</v>
      </c>
      <c r="E27" s="45">
        <f>E18+E23+E24-C26+E26</f>
        <v>1015580.7172396489</v>
      </c>
    </row>
    <row r="28" spans="1:5" ht="38.25" customHeight="1">
      <c r="A28" s="69">
        <v>20</v>
      </c>
      <c r="B28" s="2" t="s">
        <v>21</v>
      </c>
      <c r="C28" s="10" t="s">
        <v>2</v>
      </c>
      <c r="D28" s="10" t="s">
        <v>2</v>
      </c>
      <c r="E28" s="46">
        <f>E20+E23+E24-D26+E26</f>
        <v>909987.74835662171</v>
      </c>
    </row>
    <row r="29" spans="1:5" ht="42.75" customHeight="1" thickBot="1">
      <c r="A29" s="52">
        <v>21</v>
      </c>
      <c r="B29" s="33" t="s">
        <v>19</v>
      </c>
      <c r="C29" s="34" t="s">
        <v>2</v>
      </c>
      <c r="D29" s="34" t="s">
        <v>2</v>
      </c>
      <c r="E29" s="47">
        <v>672000</v>
      </c>
    </row>
    <row r="30" spans="1:5" ht="39" customHeight="1">
      <c r="A30" s="67">
        <v>22</v>
      </c>
      <c r="B30" s="5" t="s">
        <v>23</v>
      </c>
      <c r="C30" s="6" t="s">
        <v>2</v>
      </c>
      <c r="D30" s="6" t="s">
        <v>2</v>
      </c>
      <c r="E30" s="55">
        <f>IF(E27=0,0,IF(E27&lt;E29,1+(E29-E27)/(E27-E24),E29/E27))</f>
        <v>0.6616903891465149</v>
      </c>
    </row>
    <row r="31" spans="1:5" ht="48" customHeight="1" thickBot="1">
      <c r="A31" s="70">
        <v>23</v>
      </c>
      <c r="B31" s="14" t="s">
        <v>22</v>
      </c>
      <c r="C31" s="35" t="s">
        <v>2</v>
      </c>
      <c r="D31" s="35" t="s">
        <v>2</v>
      </c>
      <c r="E31" s="36">
        <f>IF(E28=0,0,IF(E28&lt;E29,1+(E29-E28)/(E28-E24),E29/E28))</f>
        <v>0.73847148075739266</v>
      </c>
    </row>
    <row r="33" spans="4:4">
      <c r="D33" s="63"/>
    </row>
  </sheetData>
  <mergeCells count="2">
    <mergeCell ref="B4:C4"/>
    <mergeCell ref="A3:D3"/>
  </mergeCells>
  <phoneticPr fontId="3" type="noConversion"/>
  <pageMargins left="0.23622047244094491" right="0.23622047244094491" top="0.19685039370078741" bottom="0.15748031496062992" header="0.31496062992125984" footer="0.31496062992125984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7"/>
  <sheetViews>
    <sheetView workbookViewId="0">
      <selection activeCell="R35" sqref="R35"/>
    </sheetView>
  </sheetViews>
  <sheetFormatPr defaultRowHeight="15"/>
  <cols>
    <col min="1" max="1" width="19.85546875" customWidth="1"/>
  </cols>
  <sheetData>
    <row r="1" spans="1:9" ht="15.75">
      <c r="A1" s="83" t="s">
        <v>50</v>
      </c>
      <c r="B1" s="83"/>
      <c r="C1" s="83"/>
      <c r="D1" s="83"/>
      <c r="E1" s="83"/>
      <c r="F1" s="83"/>
      <c r="G1" s="83"/>
      <c r="H1" s="83"/>
      <c r="I1" s="83"/>
    </row>
    <row r="2" spans="1:9">
      <c r="A2" s="56"/>
      <c r="B2" s="56" t="s">
        <v>30</v>
      </c>
      <c r="C2" s="56" t="s">
        <v>31</v>
      </c>
      <c r="D2" s="56" t="s">
        <v>32</v>
      </c>
      <c r="E2" s="56" t="s">
        <v>33</v>
      </c>
      <c r="F2" s="56" t="s">
        <v>34</v>
      </c>
      <c r="G2" s="56" t="s">
        <v>35</v>
      </c>
      <c r="H2" s="56" t="s">
        <v>36</v>
      </c>
      <c r="I2" s="56" t="s">
        <v>48</v>
      </c>
    </row>
    <row r="3" spans="1:9">
      <c r="A3" s="56" t="s">
        <v>46</v>
      </c>
      <c r="B3" s="56">
        <v>742.37</v>
      </c>
      <c r="C3" s="56">
        <v>670.89</v>
      </c>
      <c r="D3" s="56">
        <v>742.18</v>
      </c>
      <c r="E3" s="56">
        <v>352.66</v>
      </c>
      <c r="F3" s="56">
        <v>430.25</v>
      </c>
      <c r="G3" s="56">
        <v>435.08</v>
      </c>
      <c r="H3" s="56">
        <v>741</v>
      </c>
      <c r="I3" s="57">
        <f>(B3+C3+D3+E3+F3+G3+H3)/24</f>
        <v>171.43458333333334</v>
      </c>
    </row>
    <row r="4" spans="1:9">
      <c r="A4" s="56" t="s">
        <v>47</v>
      </c>
      <c r="B4" s="56">
        <v>742.37</v>
      </c>
      <c r="C4" s="56">
        <v>670.89</v>
      </c>
      <c r="D4" s="56">
        <v>742.18</v>
      </c>
      <c r="E4" s="56">
        <v>352.66</v>
      </c>
      <c r="F4" s="56">
        <v>400.31</v>
      </c>
      <c r="G4" s="56">
        <v>431.34</v>
      </c>
      <c r="H4" s="56">
        <v>743.58</v>
      </c>
      <c r="I4" s="57">
        <f t="shared" ref="I4:I14" si="0">(B4+C4+D4+E4+F4+G4+H4)/24</f>
        <v>170.13874999999999</v>
      </c>
    </row>
    <row r="5" spans="1:9">
      <c r="A5" s="56" t="s">
        <v>37</v>
      </c>
      <c r="B5" s="56">
        <v>742.37</v>
      </c>
      <c r="C5" s="56">
        <v>670.89</v>
      </c>
      <c r="D5" s="56">
        <v>742.18</v>
      </c>
      <c r="E5" s="56">
        <v>352.66</v>
      </c>
      <c r="F5" s="56">
        <v>496</v>
      </c>
      <c r="G5" s="56">
        <v>544.58000000000004</v>
      </c>
      <c r="H5" s="56">
        <v>743.33</v>
      </c>
      <c r="I5" s="57">
        <f t="shared" si="0"/>
        <v>178.83375000000001</v>
      </c>
    </row>
    <row r="6" spans="1:9">
      <c r="A6" s="56" t="s">
        <v>42</v>
      </c>
      <c r="B6" s="56">
        <v>742.37</v>
      </c>
      <c r="C6" s="56">
        <v>670.89</v>
      </c>
      <c r="D6" s="56">
        <v>742.18</v>
      </c>
      <c r="E6" s="56">
        <v>352.66</v>
      </c>
      <c r="F6" s="56">
        <v>427.5</v>
      </c>
      <c r="G6" s="56">
        <v>438</v>
      </c>
      <c r="H6" s="56">
        <v>744</v>
      </c>
      <c r="I6" s="57">
        <f t="shared" si="0"/>
        <v>171.56666666666669</v>
      </c>
    </row>
    <row r="7" spans="1:9">
      <c r="A7" s="56" t="s">
        <v>43</v>
      </c>
      <c r="B7" s="56">
        <v>742.37</v>
      </c>
      <c r="C7" s="56">
        <v>670.89</v>
      </c>
      <c r="D7" s="56">
        <v>742.18</v>
      </c>
      <c r="E7" s="56">
        <v>352.66</v>
      </c>
      <c r="F7" s="56">
        <v>416.25</v>
      </c>
      <c r="G7" s="56">
        <v>429.5</v>
      </c>
      <c r="H7" s="56">
        <v>742.16</v>
      </c>
      <c r="I7" s="57">
        <f t="shared" si="0"/>
        <v>170.66708333333335</v>
      </c>
    </row>
    <row r="8" spans="1:9">
      <c r="A8" s="56" t="s">
        <v>38</v>
      </c>
      <c r="B8" s="56">
        <v>742.37</v>
      </c>
      <c r="C8" s="56">
        <v>670.89</v>
      </c>
      <c r="D8" s="56">
        <v>742.18</v>
      </c>
      <c r="E8" s="56">
        <v>352.66</v>
      </c>
      <c r="F8" s="56">
        <v>406.09</v>
      </c>
      <c r="G8" s="56">
        <v>438</v>
      </c>
      <c r="H8" s="56">
        <v>744</v>
      </c>
      <c r="I8" s="57">
        <f>(B8+C8+D8+E8+F8+G8+H8)/24</f>
        <v>170.67458333333335</v>
      </c>
    </row>
    <row r="9" spans="1:9">
      <c r="A9" s="56" t="s">
        <v>44</v>
      </c>
      <c r="B9" s="56">
        <v>742.37</v>
      </c>
      <c r="C9" s="56">
        <v>670.89</v>
      </c>
      <c r="D9" s="56">
        <v>742.18</v>
      </c>
      <c r="E9" s="56">
        <v>352.66</v>
      </c>
      <c r="F9" s="56">
        <v>499</v>
      </c>
      <c r="G9" s="56">
        <v>546</v>
      </c>
      <c r="H9" s="56">
        <v>744</v>
      </c>
      <c r="I9" s="57">
        <f>(B9+C9+D9+E9+F9+G9+H9)/24</f>
        <v>179.04583333333335</v>
      </c>
    </row>
    <row r="10" spans="1:9">
      <c r="A10" s="56" t="s">
        <v>39</v>
      </c>
      <c r="B10" s="56">
        <v>742.37</v>
      </c>
      <c r="C10" s="56">
        <v>670.89</v>
      </c>
      <c r="D10" s="56">
        <v>742.18</v>
      </c>
      <c r="E10" s="56">
        <v>352.66</v>
      </c>
      <c r="F10" s="56">
        <v>429.25</v>
      </c>
      <c r="G10" s="56">
        <v>537.15</v>
      </c>
      <c r="H10" s="56">
        <v>744</v>
      </c>
      <c r="I10" s="57">
        <f t="shared" si="0"/>
        <v>175.77083333333334</v>
      </c>
    </row>
    <row r="11" spans="1:9">
      <c r="A11" s="56" t="s">
        <v>45</v>
      </c>
      <c r="B11" s="56">
        <v>742.37</v>
      </c>
      <c r="C11" s="56">
        <v>670.89</v>
      </c>
      <c r="D11" s="56">
        <v>742.18</v>
      </c>
      <c r="E11" s="56">
        <v>352.66</v>
      </c>
      <c r="F11" s="56">
        <v>425.25</v>
      </c>
      <c r="G11" s="56">
        <v>435.5</v>
      </c>
      <c r="H11" s="56">
        <v>744</v>
      </c>
      <c r="I11" s="57">
        <f t="shared" si="0"/>
        <v>171.36875000000001</v>
      </c>
    </row>
    <row r="12" spans="1:9">
      <c r="A12" s="56" t="s">
        <v>40</v>
      </c>
      <c r="B12" s="56">
        <v>742.37</v>
      </c>
      <c r="C12" s="56">
        <v>670.89</v>
      </c>
      <c r="D12" s="56">
        <v>742.18</v>
      </c>
      <c r="E12" s="56">
        <v>352.66</v>
      </c>
      <c r="F12" s="56">
        <v>453.5</v>
      </c>
      <c r="G12" s="56">
        <v>503</v>
      </c>
      <c r="H12" s="56">
        <v>731</v>
      </c>
      <c r="I12" s="57">
        <f t="shared" si="0"/>
        <v>174.81666666666669</v>
      </c>
    </row>
    <row r="13" spans="1:9">
      <c r="A13" s="56" t="s">
        <v>41</v>
      </c>
      <c r="B13" s="56">
        <v>742.37</v>
      </c>
      <c r="C13" s="56">
        <v>670.89</v>
      </c>
      <c r="D13" s="56">
        <v>742.18</v>
      </c>
      <c r="E13" s="56">
        <v>352.66</v>
      </c>
      <c r="F13" s="56">
        <v>427.67</v>
      </c>
      <c r="G13" s="56">
        <v>438</v>
      </c>
      <c r="H13" s="56">
        <v>743.5</v>
      </c>
      <c r="I13" s="57">
        <f t="shared" si="0"/>
        <v>171.55291666666668</v>
      </c>
    </row>
    <row r="14" spans="1:9">
      <c r="A14" s="58" t="s">
        <v>49</v>
      </c>
      <c r="B14" s="56">
        <v>742.37</v>
      </c>
      <c r="C14" s="56">
        <v>670.89</v>
      </c>
      <c r="D14" s="56">
        <v>742.18</v>
      </c>
      <c r="E14" s="56">
        <v>352.66</v>
      </c>
      <c r="F14" s="56">
        <v>500.33</v>
      </c>
      <c r="G14" s="56">
        <v>478</v>
      </c>
      <c r="H14" s="56">
        <v>744</v>
      </c>
      <c r="I14" s="57">
        <f t="shared" si="0"/>
        <v>176.26791666666668</v>
      </c>
    </row>
    <row r="17" spans="1:9" ht="15" customHeight="1">
      <c r="A17" s="84" t="s">
        <v>51</v>
      </c>
      <c r="B17" s="84"/>
      <c r="C17" s="84"/>
      <c r="D17" s="84"/>
      <c r="E17" s="84"/>
      <c r="G17" s="85" t="s">
        <v>52</v>
      </c>
      <c r="H17" s="85"/>
      <c r="I17" s="85"/>
    </row>
  </sheetData>
  <mergeCells count="3">
    <mergeCell ref="A1:I1"/>
    <mergeCell ref="A17:E17"/>
    <mergeCell ref="G17:I17"/>
  </mergeCells>
  <phoneticPr fontId="3" type="noConversion"/>
  <pageMargins left="0.51181102362204722" right="0.5118110236220472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СПК</vt:lpstr>
      <vt:lpstr>ДНЗ №3</vt:lpstr>
      <vt:lpstr>відпрац дні кот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2014-05-14T14:30:42Z</cp:lastPrinted>
  <dcterms:created xsi:type="dcterms:W3CDTF">2006-09-16T00:00:00Z</dcterms:created>
  <dcterms:modified xsi:type="dcterms:W3CDTF">2015-12-01T13:17:43Z</dcterms:modified>
</cp:coreProperties>
</file>